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zespolowe\tk\tk.vi\38 - Postępowanie przetargowe umowa przewozowa\!PROJEKT UMOWY\!25.11\"/>
    </mc:Choice>
  </mc:AlternateContent>
  <bookViews>
    <workbookView xWindow="0" yWindow="0" windowWidth="28800" windowHeight="11700"/>
  </bookViews>
  <sheets>
    <sheet name="Załącznik nr 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8" i="1" l="1"/>
  <c r="D11" i="1" l="1"/>
  <c r="D10" i="1"/>
  <c r="D78" i="1" l="1"/>
  <c r="D77" i="1"/>
  <c r="C77" i="1"/>
  <c r="D59" i="1"/>
  <c r="D31" i="1"/>
  <c r="D30" i="1"/>
  <c r="D28" i="1"/>
  <c r="D76" i="1"/>
  <c r="D75" i="1"/>
  <c r="C75" i="1"/>
  <c r="D54" i="1"/>
  <c r="D26" i="1"/>
  <c r="D25" i="1"/>
  <c r="D23" i="1"/>
  <c r="D22" i="1"/>
  <c r="D74" i="1"/>
  <c r="D73" i="1"/>
  <c r="C73" i="1"/>
  <c r="D49" i="1"/>
  <c r="D21" i="1"/>
  <c r="D20" i="1"/>
  <c r="D18" i="1" l="1"/>
  <c r="D72" i="1"/>
  <c r="D71" i="1"/>
  <c r="C71" i="1"/>
  <c r="D44" i="1"/>
  <c r="D16" i="1" l="1"/>
  <c r="D15" i="1"/>
  <c r="D13" i="1" l="1"/>
  <c r="C69" i="1"/>
  <c r="D69" i="1"/>
  <c r="D39" i="1"/>
  <c r="D27" i="1" l="1"/>
  <c r="D17" i="1"/>
  <c r="D12" i="1"/>
  <c r="D7" i="1"/>
  <c r="F69" i="1" l="1"/>
  <c r="H77" i="1" l="1"/>
  <c r="F77" i="1"/>
  <c r="I77" i="1" s="1"/>
  <c r="H75" i="1"/>
  <c r="F75" i="1"/>
  <c r="I75" i="1" s="1"/>
  <c r="H73" i="1"/>
  <c r="F73" i="1"/>
  <c r="H71" i="1"/>
  <c r="F71" i="1"/>
  <c r="H69" i="1"/>
  <c r="H58" i="1"/>
  <c r="F58" i="1"/>
  <c r="H53" i="1"/>
  <c r="F53" i="1"/>
  <c r="H48" i="1"/>
  <c r="F48" i="1"/>
  <c r="H43" i="1"/>
  <c r="F43" i="1"/>
  <c r="F38" i="1"/>
  <c r="H27" i="1"/>
  <c r="F27" i="1"/>
  <c r="H22" i="1"/>
  <c r="F22" i="1"/>
  <c r="H17" i="1"/>
  <c r="F17" i="1"/>
  <c r="H12" i="1"/>
  <c r="F12" i="1"/>
  <c r="I12" i="1" s="1"/>
  <c r="H7" i="1"/>
  <c r="F7" i="1"/>
  <c r="I7" i="1" l="1"/>
  <c r="I53" i="1"/>
  <c r="H79" i="1"/>
  <c r="I73" i="1"/>
  <c r="I71" i="1"/>
  <c r="F79" i="1"/>
  <c r="I58" i="1"/>
  <c r="I48" i="1"/>
  <c r="H63" i="1"/>
  <c r="I43" i="1"/>
  <c r="I38" i="1"/>
  <c r="F63" i="1"/>
  <c r="I27" i="1"/>
  <c r="H32" i="1"/>
  <c r="I22" i="1"/>
  <c r="I17" i="1"/>
  <c r="F32" i="1"/>
  <c r="I69" i="1"/>
  <c r="I32" i="1" l="1"/>
  <c r="I79" i="1"/>
  <c r="I63" i="1"/>
  <c r="C32" i="1"/>
  <c r="D32" i="1" l="1"/>
  <c r="D63" i="1"/>
  <c r="D79" i="1"/>
  <c r="C79" i="1" l="1"/>
  <c r="C63" i="1" l="1"/>
</calcChain>
</file>

<file path=xl/sharedStrings.xml><?xml version="1.0" encoding="utf-8"?>
<sst xmlns="http://schemas.openxmlformats.org/spreadsheetml/2006/main" count="147" uniqueCount="45">
  <si>
    <t>Pakiet 1</t>
  </si>
  <si>
    <t>Okres Rozliczeniowy</t>
  </si>
  <si>
    <t>Linia komunikacyjna</t>
  </si>
  <si>
    <t>Stróże/Gorlice - Jasło</t>
  </si>
  <si>
    <t>Kraków - Sucha Beskidzka - Zakopane</t>
  </si>
  <si>
    <t>Kraków - Olkusz - Wolbrom</t>
  </si>
  <si>
    <t>Razem za Pakiet 1</t>
  </si>
  <si>
    <t>Pakiet 2</t>
  </si>
  <si>
    <t>Razem za Pakiet 2</t>
  </si>
  <si>
    <t>Załącznik nr 2 do Umowy</t>
  </si>
  <si>
    <t>Kraków - Kraków Nowa Huta - Podłęże - Tarnów</t>
  </si>
  <si>
    <t>Kraków - Tarnów - Nowy Sącz - Krynica Zdrój</t>
  </si>
  <si>
    <t>Pakiet 3</t>
  </si>
  <si>
    <t>Razem za Pakiet 3</t>
  </si>
  <si>
    <t>Nowy Sącz - Chabówka</t>
  </si>
  <si>
    <t>Roczna praca eksploatacyjna [pociągokilometry]</t>
  </si>
  <si>
    <t>Przychód Gwarantowany [zł/pockm]</t>
  </si>
  <si>
    <t>Opcja</t>
  </si>
  <si>
    <t>Prognoza finansowa i eksploatacyjna</t>
  </si>
  <si>
    <t>I rozkład jazdy 2026/2027</t>
  </si>
  <si>
    <t>II rozkład jazdy 2027/2028</t>
  </si>
  <si>
    <t>III rozkład jazdy 2028/2029</t>
  </si>
  <si>
    <t>IV rozkład jazdy 2029/2030</t>
  </si>
  <si>
    <t>V rozkład jazdy 2030/2031</t>
  </si>
  <si>
    <t>Kraków - Tarnów - Dębica</t>
  </si>
  <si>
    <t>Zakopane - Chabówka - Mszana Dolna - Nowy Sącz</t>
  </si>
  <si>
    <t>* Dla Okresu Rozliczeniowego obejmującego rozkład jazdy 2026/2027 wypełnić na podstawie danych zawartych w Formularzu Ofertowym.</t>
  </si>
  <si>
    <t>kol. 1</t>
  </si>
  <si>
    <t>kol. 2</t>
  </si>
  <si>
    <t>kol. 3</t>
  </si>
  <si>
    <t>kol. 4</t>
  </si>
  <si>
    <t>kol. 5</t>
  </si>
  <si>
    <t>kol. 6</t>
  </si>
  <si>
    <t>kol. 7</t>
  </si>
  <si>
    <t>kol. 8</t>
  </si>
  <si>
    <t>kol. 9</t>
  </si>
  <si>
    <t>Koszt całkowity  [zł/pockm] *</t>
  </si>
  <si>
    <t>Koszt całkowity [zł]
[kol. 5 x suma z kol. 3]</t>
  </si>
  <si>
    <t>Przychód Gwarantowany [zł]
[kol. 7 x suma z kol. 3]</t>
  </si>
  <si>
    <t>Rekompensata  Kosztów [zł]
 [kol.6 - kol.8]</t>
  </si>
  <si>
    <t>-</t>
  </si>
  <si>
    <t>Kraków - granica województwa - (Bielsko-Biała)</t>
  </si>
  <si>
    <t>Kraków - Sucha Beskidzka - granica województwa - (Żywiec)</t>
  </si>
  <si>
    <t>Kraków -  granica województwa - (Sędziszów - Jędrzejów - Kielce - Ostrowiec Świętokrzyski)</t>
  </si>
  <si>
    <t>Tarnów - Kraków - Trzebinia - granica województwa - (Katowice)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</si>
</sst>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#,##0.000"/>
    <numFmt numFmtId="165" formatCode="_-* #,##0.00\ _z_ł_-;\-* #,##0.00\ _z_ł_-;_-* &quot;-&quot;??\ _z_ł_-;_-@_-"/>
    <numFmt numFmtId="166" formatCode="#,##0.000_ ;\-#,##0.000\ "/>
  </numFmts>
  <fonts count="12" x14ac:knownFonts="1">
    <font>
      <sz val="11"/>
      <color theme="1"/>
      <name val="Calibri"/>
      <family val="2"/>
      <scheme val="minor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name val="Arial"/>
      <family val="2"/>
      <charset val="238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rgb="FF7030A0"/>
      <name val="Arial"/>
      <family val="2"/>
      <charset val="238"/>
    </font>
    <font>
      <i/>
      <sz val="9"/>
      <color rgb="FF7030A0"/>
      <name val="Arial"/>
      <family val="2"/>
      <charset val="238"/>
    </font>
    <font>
      <i/>
      <sz val="9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1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/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112">
    <xf numFmtId="0" fontId="0" fillId="0" borderId="0" xfId="0"/>
    <xf numFmtId="0" fontId="3" fillId="3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4" xfId="0" applyFont="1" applyFill="1" applyBorder="1" applyAlignment="1">
      <alignment horizontal="center" vertical="center" wrapText="1"/>
    </xf>
    <xf numFmtId="43" fontId="1" fillId="3" borderId="15" xfId="1" applyFont="1" applyFill="1" applyBorder="1" applyAlignment="1">
      <alignment horizontal="center" vertical="center" wrapText="1"/>
    </xf>
    <xf numFmtId="43" fontId="1" fillId="3" borderId="21" xfId="1" applyFont="1" applyFill="1" applyBorder="1" applyAlignment="1">
      <alignment horizontal="center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43" fontId="1" fillId="0" borderId="0" xfId="1" applyFont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/>
    </xf>
    <xf numFmtId="0" fontId="1" fillId="4" borderId="36" xfId="0" applyFont="1" applyFill="1" applyBorder="1" applyAlignment="1">
      <alignment horizontal="center" vertical="center" wrapText="1"/>
    </xf>
    <xf numFmtId="0" fontId="6" fillId="4" borderId="36" xfId="0" applyFont="1" applyFill="1" applyBorder="1" applyAlignment="1">
      <alignment horizontal="center" vertical="center" wrapText="1"/>
    </xf>
    <xf numFmtId="0" fontId="5" fillId="0" borderId="36" xfId="0" applyFont="1" applyBorder="1" applyAlignment="1">
      <alignment horizontal="center" vertical="center" wrapText="1"/>
    </xf>
    <xf numFmtId="0" fontId="7" fillId="4" borderId="36" xfId="0" applyFont="1" applyFill="1" applyBorder="1" applyAlignment="1">
      <alignment horizontal="center" wrapText="1"/>
    </xf>
    <xf numFmtId="43" fontId="1" fillId="3" borderId="20" xfId="1" applyFont="1" applyFill="1" applyBorder="1" applyAlignment="1">
      <alignment horizontal="center" vertical="center" wrapText="1"/>
    </xf>
    <xf numFmtId="4" fontId="1" fillId="5" borderId="20" xfId="1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5" fillId="3" borderId="20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2" borderId="0" xfId="0" applyFont="1" applyFill="1" applyAlignment="1">
      <alignment horizontal="center"/>
    </xf>
    <xf numFmtId="165" fontId="8" fillId="0" borderId="0" xfId="0" applyNumberFormat="1" applyFont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165" fontId="5" fillId="0" borderId="0" xfId="0" applyNumberFormat="1" applyFont="1" applyAlignment="1">
      <alignment horizontal="center" vertical="center"/>
    </xf>
    <xf numFmtId="4" fontId="2" fillId="5" borderId="37" xfId="0" applyNumberFormat="1" applyFont="1" applyFill="1" applyBorder="1" applyAlignment="1">
      <alignment horizontal="center" vertical="center" wrapText="1"/>
    </xf>
    <xf numFmtId="4" fontId="8" fillId="0" borderId="20" xfId="0" applyNumberFormat="1" applyFont="1" applyBorder="1" applyAlignment="1">
      <alignment horizontal="center" vertical="center"/>
    </xf>
    <xf numFmtId="4" fontId="8" fillId="0" borderId="38" xfId="0" applyNumberFormat="1" applyFont="1" applyBorder="1" applyAlignment="1">
      <alignment horizontal="center" vertical="center"/>
    </xf>
    <xf numFmtId="164" fontId="9" fillId="0" borderId="0" xfId="0" applyNumberFormat="1" applyFont="1" applyAlignment="1">
      <alignment horizontal="center" vertical="center" wrapText="1"/>
    </xf>
    <xf numFmtId="164" fontId="10" fillId="0" borderId="0" xfId="0" applyNumberFormat="1" applyFont="1" applyAlignment="1">
      <alignment horizontal="center" wrapText="1"/>
    </xf>
    <xf numFmtId="164" fontId="8" fillId="0" borderId="0" xfId="0" applyNumberFormat="1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 wrapText="1"/>
    </xf>
    <xf numFmtId="166" fontId="2" fillId="3" borderId="5" xfId="1" applyNumberFormat="1" applyFont="1" applyFill="1" applyBorder="1" applyAlignment="1">
      <alignment horizontal="center" vertical="center" wrapText="1"/>
    </xf>
    <xf numFmtId="166" fontId="2" fillId="0" borderId="5" xfId="1" applyNumberFormat="1" applyFont="1" applyFill="1" applyBorder="1" applyAlignment="1">
      <alignment horizontal="center" vertical="center" wrapText="1"/>
    </xf>
    <xf numFmtId="166" fontId="2" fillId="3" borderId="1" xfId="1" applyNumberFormat="1" applyFont="1" applyFill="1" applyBorder="1" applyAlignment="1">
      <alignment horizontal="center" vertical="center" wrapText="1"/>
    </xf>
    <xf numFmtId="166" fontId="2" fillId="0" borderId="1" xfId="1" applyNumberFormat="1" applyFont="1" applyFill="1" applyBorder="1" applyAlignment="1">
      <alignment horizontal="center" vertical="center" wrapText="1"/>
    </xf>
    <xf numFmtId="166" fontId="2" fillId="3" borderId="9" xfId="1" applyNumberFormat="1" applyFont="1" applyFill="1" applyBorder="1" applyAlignment="1">
      <alignment horizontal="center" vertical="center" wrapText="1"/>
    </xf>
    <xf numFmtId="166" fontId="2" fillId="0" borderId="9" xfId="1" applyNumberFormat="1" applyFont="1" applyFill="1" applyBorder="1" applyAlignment="1">
      <alignment horizontal="center" vertical="center" wrapText="1"/>
    </xf>
    <xf numFmtId="166" fontId="2" fillId="3" borderId="2" xfId="1" applyNumberFormat="1" applyFont="1" applyFill="1" applyBorder="1" applyAlignment="1">
      <alignment horizontal="center" vertical="center" wrapText="1"/>
    </xf>
    <xf numFmtId="166" fontId="2" fillId="0" borderId="2" xfId="1" applyNumberFormat="1" applyFont="1" applyFill="1" applyBorder="1" applyAlignment="1">
      <alignment horizontal="center" vertical="center" wrapText="1"/>
    </xf>
    <xf numFmtId="166" fontId="2" fillId="3" borderId="3" xfId="1" applyNumberFormat="1" applyFont="1" applyFill="1" applyBorder="1" applyAlignment="1">
      <alignment horizontal="center" vertical="center" wrapText="1"/>
    </xf>
    <xf numFmtId="166" fontId="2" fillId="0" borderId="3" xfId="1" applyNumberFormat="1" applyFont="1" applyFill="1" applyBorder="1" applyAlignment="1">
      <alignment horizontal="center" vertical="center" wrapText="1"/>
    </xf>
    <xf numFmtId="0" fontId="1" fillId="3" borderId="26" xfId="0" applyFont="1" applyFill="1" applyBorder="1" applyAlignment="1">
      <alignment horizontal="center" vertical="center" wrapText="1"/>
    </xf>
    <xf numFmtId="0" fontId="1" fillId="3" borderId="27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4" fontId="8" fillId="0" borderId="22" xfId="0" applyNumberFormat="1" applyFont="1" applyBorder="1" applyAlignment="1">
      <alignment horizontal="center" vertical="center"/>
    </xf>
    <xf numFmtId="4" fontId="8" fillId="0" borderId="23" xfId="0" applyNumberFormat="1" applyFont="1" applyBorder="1" applyAlignment="1">
      <alignment horizontal="center" vertical="center"/>
    </xf>
    <xf numFmtId="4" fontId="8" fillId="3" borderId="5" xfId="0" applyNumberFormat="1" applyFont="1" applyFill="1" applyBorder="1" applyAlignment="1">
      <alignment horizontal="center" vertical="center"/>
    </xf>
    <xf numFmtId="4" fontId="8" fillId="3" borderId="1" xfId="0" applyNumberFormat="1" applyFont="1" applyFill="1" applyBorder="1" applyAlignment="1">
      <alignment horizontal="center" vertical="center"/>
    </xf>
    <xf numFmtId="4" fontId="8" fillId="3" borderId="9" xfId="0" applyNumberFormat="1" applyFont="1" applyFill="1" applyBorder="1" applyAlignment="1">
      <alignment horizontal="center" vertical="center"/>
    </xf>
    <xf numFmtId="4" fontId="8" fillId="2" borderId="24" xfId="0" applyNumberFormat="1" applyFont="1" applyFill="1" applyBorder="1" applyAlignment="1">
      <alignment horizontal="center" vertical="center"/>
    </xf>
    <xf numFmtId="4" fontId="8" fillId="2" borderId="33" xfId="0" applyNumberFormat="1" applyFont="1" applyFill="1" applyBorder="1" applyAlignment="1">
      <alignment horizontal="center" vertical="center"/>
    </xf>
    <xf numFmtId="4" fontId="8" fillId="2" borderId="34" xfId="0" applyNumberFormat="1" applyFont="1" applyFill="1" applyBorder="1" applyAlignment="1">
      <alignment horizontal="center" vertical="center"/>
    </xf>
    <xf numFmtId="4" fontId="2" fillId="3" borderId="5" xfId="1" applyNumberFormat="1" applyFont="1" applyFill="1" applyBorder="1" applyAlignment="1">
      <alignment horizontal="center" vertical="center" wrapText="1"/>
    </xf>
    <xf numFmtId="4" fontId="2" fillId="3" borderId="1" xfId="1" applyNumberFormat="1" applyFont="1" applyFill="1" applyBorder="1" applyAlignment="1">
      <alignment horizontal="center" vertical="center" wrapText="1"/>
    </xf>
    <xf numFmtId="4" fontId="2" fillId="3" borderId="9" xfId="1" applyNumberFormat="1" applyFont="1" applyFill="1" applyBorder="1" applyAlignment="1">
      <alignment horizontal="center" vertical="center" wrapText="1"/>
    </xf>
    <xf numFmtId="4" fontId="2" fillId="3" borderId="2" xfId="1" applyNumberFormat="1" applyFont="1" applyFill="1" applyBorder="1" applyAlignment="1">
      <alignment horizontal="center" vertical="center" wrapText="1"/>
    </xf>
    <xf numFmtId="4" fontId="2" fillId="3" borderId="5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3" borderId="9" xfId="0" applyNumberFormat="1" applyFont="1" applyFill="1" applyBorder="1" applyAlignment="1">
      <alignment horizontal="center" vertical="center" wrapText="1"/>
    </xf>
    <xf numFmtId="4" fontId="8" fillId="2" borderId="14" xfId="0" applyNumberFormat="1" applyFont="1" applyFill="1" applyBorder="1" applyAlignment="1">
      <alignment horizontal="center" vertical="center"/>
    </xf>
    <xf numFmtId="4" fontId="8" fillId="2" borderId="35" xfId="0" applyNumberFormat="1" applyFont="1" applyFill="1" applyBorder="1" applyAlignment="1">
      <alignment horizontal="center" vertical="center"/>
    </xf>
    <xf numFmtId="4" fontId="8" fillId="2" borderId="15" xfId="0" applyNumberFormat="1" applyFont="1" applyFill="1" applyBorder="1" applyAlignment="1">
      <alignment horizontal="center" vertical="center"/>
    </xf>
    <xf numFmtId="4" fontId="2" fillId="3" borderId="14" xfId="1" applyNumberFormat="1" applyFont="1" applyFill="1" applyBorder="1" applyAlignment="1">
      <alignment horizontal="center" vertical="center" wrapText="1"/>
    </xf>
    <xf numFmtId="4" fontId="2" fillId="3" borderId="15" xfId="1" applyNumberFormat="1" applyFont="1" applyFill="1" applyBorder="1" applyAlignment="1">
      <alignment horizontal="center" vertical="center" wrapText="1"/>
    </xf>
    <xf numFmtId="4" fontId="2" fillId="3" borderId="2" xfId="0" applyNumberFormat="1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>
      <alignment horizontal="center" vertical="center" wrapText="1"/>
    </xf>
    <xf numFmtId="0" fontId="1" fillId="3" borderId="32" xfId="0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4" fontId="8" fillId="0" borderId="3" xfId="0" applyNumberFormat="1" applyFont="1" applyBorder="1" applyAlignment="1">
      <alignment horizontal="center" vertical="center"/>
    </xf>
    <xf numFmtId="4" fontId="8" fillId="0" borderId="5" xfId="0" applyNumberFormat="1" applyFont="1" applyBorder="1" applyAlignment="1">
      <alignment horizontal="center" vertical="center"/>
    </xf>
    <xf numFmtId="4" fontId="8" fillId="0" borderId="9" xfId="0" applyNumberFormat="1" applyFont="1" applyBorder="1" applyAlignment="1">
      <alignment horizontal="center" vertical="center"/>
    </xf>
    <xf numFmtId="4" fontId="8" fillId="0" borderId="30" xfId="0" applyNumberFormat="1" applyFont="1" applyBorder="1" applyAlignment="1">
      <alignment horizontal="center" vertical="center"/>
    </xf>
    <xf numFmtId="4" fontId="8" fillId="0" borderId="31" xfId="0" applyNumberFormat="1" applyFont="1" applyBorder="1" applyAlignment="1">
      <alignment horizontal="center" vertical="center"/>
    </xf>
    <xf numFmtId="4" fontId="2" fillId="3" borderId="3" xfId="1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7" xfId="0" applyFont="1" applyFill="1" applyBorder="1" applyAlignment="1">
      <alignment horizontal="center" vertical="center" wrapText="1"/>
    </xf>
    <xf numFmtId="0" fontId="5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5" fillId="3" borderId="25" xfId="0" applyFont="1" applyFill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3" borderId="29" xfId="0" applyFont="1" applyFill="1" applyBorder="1" applyAlignment="1">
      <alignment horizontal="center" vertical="center" wrapText="1"/>
    </xf>
    <xf numFmtId="4" fontId="8" fillId="2" borderId="5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center" vertical="center"/>
    </xf>
    <xf numFmtId="4" fontId="8" fillId="3" borderId="2" xfId="0" applyNumberFormat="1" applyFont="1" applyFill="1" applyBorder="1" applyAlignment="1">
      <alignment horizontal="center" vertical="center"/>
    </xf>
  </cellXfs>
  <cellStyles count="3">
    <cellStyle name="Dziesiętny" xfId="1" builtinId="3"/>
    <cellStyle name="Dziesiętny 2" xfId="2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85"/>
  <sheetViews>
    <sheetView tabSelected="1" zoomScale="115" zoomScaleNormal="115" workbookViewId="0">
      <selection activeCell="J8" sqref="J8"/>
    </sheetView>
  </sheetViews>
  <sheetFormatPr defaultColWidth="9.140625" defaultRowHeight="12" x14ac:dyDescent="0.25"/>
  <cols>
    <col min="1" max="1" width="13.7109375" style="29" bestFit="1" customWidth="1"/>
    <col min="2" max="2" width="33.7109375" style="29" bestFit="1" customWidth="1"/>
    <col min="3" max="3" width="18.28515625" style="29" customWidth="1"/>
    <col min="4" max="4" width="16" style="29" customWidth="1"/>
    <col min="5" max="5" width="17.42578125" style="29" customWidth="1"/>
    <col min="6" max="6" width="18.5703125" style="29" customWidth="1"/>
    <col min="7" max="7" width="15.140625" style="29" customWidth="1"/>
    <col min="8" max="8" width="20" style="29" customWidth="1"/>
    <col min="9" max="9" width="17.140625" style="29" customWidth="1"/>
    <col min="10" max="10" width="15.28515625" style="29" bestFit="1" customWidth="1"/>
    <col min="11" max="11" width="20.85546875" style="29" bestFit="1" customWidth="1"/>
    <col min="12" max="12" width="27.42578125" style="29" customWidth="1"/>
    <col min="13" max="16384" width="9.140625" style="29"/>
  </cols>
  <sheetData>
    <row r="1" spans="1:65" x14ac:dyDescent="0.25">
      <c r="F1" s="30"/>
      <c r="I1" s="31" t="s">
        <v>9</v>
      </c>
    </row>
    <row r="2" spans="1:65" x14ac:dyDescent="0.25">
      <c r="I2" s="31" t="s">
        <v>18</v>
      </c>
    </row>
    <row r="3" spans="1:65" ht="12.75" thickBot="1" x14ac:dyDescent="0.3">
      <c r="C3" s="30"/>
      <c r="D3" s="30"/>
    </row>
    <row r="4" spans="1:65" ht="12.75" thickBot="1" x14ac:dyDescent="0.3">
      <c r="A4" s="102" t="s">
        <v>0</v>
      </c>
      <c r="B4" s="103"/>
      <c r="C4" s="103"/>
      <c r="D4" s="103"/>
      <c r="E4" s="103"/>
      <c r="F4" s="103"/>
      <c r="G4" s="103"/>
      <c r="H4" s="103"/>
      <c r="I4" s="104"/>
    </row>
    <row r="5" spans="1:65" s="33" customFormat="1" ht="36.75" thickBot="1" x14ac:dyDescent="0.3">
      <c r="A5" s="19" t="s">
        <v>1</v>
      </c>
      <c r="B5" s="19" t="s">
        <v>2</v>
      </c>
      <c r="C5" s="19" t="s">
        <v>15</v>
      </c>
      <c r="D5" s="19" t="s">
        <v>17</v>
      </c>
      <c r="E5" s="12" t="s">
        <v>36</v>
      </c>
      <c r="F5" s="12" t="s">
        <v>37</v>
      </c>
      <c r="G5" s="28" t="s">
        <v>16</v>
      </c>
      <c r="H5" s="20" t="s">
        <v>38</v>
      </c>
      <c r="I5" s="21" t="s">
        <v>39</v>
      </c>
      <c r="J5" s="42"/>
      <c r="K5" s="42"/>
      <c r="L5" s="32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29"/>
      <c r="AR5" s="29"/>
      <c r="AS5" s="29"/>
      <c r="AT5" s="29"/>
      <c r="AU5" s="29"/>
      <c r="AV5" s="29"/>
      <c r="AW5" s="29"/>
      <c r="AX5" s="29"/>
      <c r="AY5" s="29"/>
      <c r="AZ5" s="29"/>
      <c r="BA5" s="29"/>
      <c r="BB5" s="29"/>
      <c r="BC5" s="29"/>
      <c r="BD5" s="29"/>
      <c r="BE5" s="29"/>
      <c r="BF5" s="29"/>
      <c r="BG5" s="29"/>
      <c r="BH5" s="29"/>
      <c r="BI5" s="29"/>
      <c r="BJ5" s="29"/>
      <c r="BK5" s="29"/>
      <c r="BL5" s="29"/>
      <c r="BM5" s="29"/>
    </row>
    <row r="6" spans="1:65" s="35" customFormat="1" ht="12.75" thickBot="1" x14ac:dyDescent="0.25">
      <c r="A6" s="22" t="s">
        <v>27</v>
      </c>
      <c r="B6" s="22" t="s">
        <v>28</v>
      </c>
      <c r="C6" s="22" t="s">
        <v>29</v>
      </c>
      <c r="D6" s="22" t="s">
        <v>30</v>
      </c>
      <c r="E6" s="22" t="s">
        <v>31</v>
      </c>
      <c r="F6" s="22" t="s">
        <v>32</v>
      </c>
      <c r="G6" s="22" t="s">
        <v>33</v>
      </c>
      <c r="H6" s="22" t="s">
        <v>34</v>
      </c>
      <c r="I6" s="22" t="s">
        <v>35</v>
      </c>
      <c r="J6" s="43"/>
      <c r="K6" s="44"/>
      <c r="L6" s="34"/>
      <c r="M6" s="34"/>
      <c r="N6" s="34"/>
      <c r="O6" s="34"/>
      <c r="P6" s="34"/>
      <c r="Q6" s="34"/>
      <c r="R6" s="34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  <c r="AF6" s="34"/>
      <c r="AG6" s="34"/>
      <c r="AH6" s="34"/>
      <c r="AI6" s="34"/>
      <c r="AJ6" s="34"/>
      <c r="AK6" s="34"/>
      <c r="AL6" s="34"/>
      <c r="AM6" s="34"/>
      <c r="AN6" s="34"/>
      <c r="AO6" s="34"/>
      <c r="AP6" s="34"/>
      <c r="AQ6" s="34"/>
      <c r="AR6" s="34"/>
      <c r="AS6" s="34"/>
      <c r="AT6" s="34"/>
      <c r="AU6" s="34"/>
      <c r="AV6" s="34"/>
      <c r="AW6" s="34"/>
      <c r="AX6" s="34"/>
      <c r="AY6" s="34"/>
      <c r="AZ6" s="34"/>
      <c r="BA6" s="34"/>
      <c r="BB6" s="34"/>
      <c r="BC6" s="34"/>
      <c r="BD6" s="34"/>
      <c r="BE6" s="34"/>
      <c r="BF6" s="34"/>
      <c r="BG6" s="34"/>
      <c r="BH6" s="34"/>
      <c r="BI6" s="34"/>
      <c r="BJ6" s="34"/>
      <c r="BK6" s="34"/>
      <c r="BL6" s="34"/>
      <c r="BM6" s="34"/>
    </row>
    <row r="7" spans="1:65" s="33" customFormat="1" ht="24" x14ac:dyDescent="0.25">
      <c r="A7" s="57" t="s">
        <v>19</v>
      </c>
      <c r="B7" s="27" t="s">
        <v>41</v>
      </c>
      <c r="C7" s="47">
        <v>659670.64800000004</v>
      </c>
      <c r="D7" s="48">
        <f>869616.384-C7</f>
        <v>209945.73599999992</v>
      </c>
      <c r="E7" s="71"/>
      <c r="F7" s="71">
        <f>E7*SUM(C7:C11)</f>
        <v>0</v>
      </c>
      <c r="G7" s="65">
        <v>12.29</v>
      </c>
      <c r="H7" s="78">
        <f>G7*SUM(C7:C11)</f>
        <v>28231585.43096</v>
      </c>
      <c r="I7" s="68">
        <f>F7-H7</f>
        <v>-28231585.43096</v>
      </c>
      <c r="J7" s="45"/>
      <c r="K7" s="45"/>
      <c r="L7" s="36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29"/>
      <c r="AL7" s="29"/>
      <c r="AM7" s="29"/>
      <c r="AN7" s="29"/>
      <c r="AO7" s="29"/>
      <c r="AP7" s="29"/>
      <c r="AQ7" s="29"/>
      <c r="AR7" s="29"/>
      <c r="AS7" s="29"/>
      <c r="AT7" s="29"/>
      <c r="AU7" s="29"/>
      <c r="AV7" s="29"/>
      <c r="AW7" s="29"/>
      <c r="AX7" s="29"/>
      <c r="AY7" s="29"/>
      <c r="AZ7" s="29"/>
      <c r="BA7" s="29"/>
      <c r="BB7" s="29"/>
      <c r="BC7" s="29"/>
      <c r="BD7" s="29"/>
      <c r="BE7" s="29"/>
      <c r="BF7" s="29"/>
      <c r="BG7" s="29"/>
      <c r="BH7" s="29"/>
      <c r="BI7" s="29"/>
      <c r="BJ7" s="29"/>
      <c r="BK7" s="29"/>
      <c r="BL7" s="29"/>
      <c r="BM7" s="29"/>
    </row>
    <row r="8" spans="1:65" s="33" customFormat="1" ht="24" x14ac:dyDescent="0.25">
      <c r="A8" s="58"/>
      <c r="B8" s="25" t="s">
        <v>25</v>
      </c>
      <c r="C8" s="49">
        <v>325474.85399999999</v>
      </c>
      <c r="D8" s="50">
        <v>27250.495999999999</v>
      </c>
      <c r="E8" s="72"/>
      <c r="F8" s="72"/>
      <c r="G8" s="66"/>
      <c r="H8" s="79"/>
      <c r="I8" s="69"/>
      <c r="J8" s="45"/>
      <c r="K8" s="45"/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29"/>
      <c r="AL8" s="29"/>
      <c r="AM8" s="29"/>
      <c r="AN8" s="29"/>
      <c r="AO8" s="29"/>
      <c r="AP8" s="29"/>
      <c r="AQ8" s="29"/>
      <c r="AR8" s="29"/>
      <c r="AS8" s="29"/>
      <c r="AT8" s="29"/>
      <c r="AU8" s="29"/>
      <c r="AV8" s="29"/>
      <c r="AW8" s="29"/>
      <c r="AX8" s="29"/>
      <c r="AY8" s="29"/>
      <c r="AZ8" s="29"/>
      <c r="BA8" s="29"/>
      <c r="BB8" s="29"/>
      <c r="BC8" s="29"/>
      <c r="BD8" s="29"/>
      <c r="BE8" s="29"/>
      <c r="BF8" s="29"/>
      <c r="BG8" s="29"/>
      <c r="BH8" s="29"/>
      <c r="BI8" s="29"/>
      <c r="BJ8" s="29"/>
      <c r="BK8" s="29"/>
      <c r="BL8" s="29"/>
      <c r="BM8" s="29"/>
    </row>
    <row r="9" spans="1:65" s="33" customFormat="1" x14ac:dyDescent="0.25">
      <c r="A9" s="58"/>
      <c r="B9" s="25" t="s">
        <v>5</v>
      </c>
      <c r="C9" s="49">
        <v>451589.25</v>
      </c>
      <c r="D9" s="50" t="s">
        <v>40</v>
      </c>
      <c r="E9" s="72"/>
      <c r="F9" s="72"/>
      <c r="G9" s="66"/>
      <c r="H9" s="79"/>
      <c r="I9" s="69"/>
      <c r="J9" s="45"/>
      <c r="K9" s="45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29"/>
      <c r="AR9" s="29"/>
      <c r="AS9" s="29"/>
      <c r="AT9" s="29"/>
      <c r="AU9" s="29"/>
      <c r="AV9" s="29"/>
      <c r="AW9" s="29"/>
      <c r="AX9" s="29"/>
      <c r="AY9" s="29"/>
      <c r="AZ9" s="29"/>
      <c r="BA9" s="29"/>
      <c r="BB9" s="29"/>
      <c r="BC9" s="29"/>
      <c r="BD9" s="29"/>
      <c r="BE9" s="29"/>
      <c r="BF9" s="29"/>
      <c r="BG9" s="29"/>
      <c r="BH9" s="29"/>
      <c r="BI9" s="29"/>
      <c r="BJ9" s="29"/>
      <c r="BK9" s="29"/>
      <c r="BL9" s="29"/>
      <c r="BM9" s="29"/>
    </row>
    <row r="10" spans="1:65" s="33" customFormat="1" x14ac:dyDescent="0.25">
      <c r="A10" s="58"/>
      <c r="B10" s="25" t="s">
        <v>4</v>
      </c>
      <c r="C10" s="49">
        <v>658992.66399999999</v>
      </c>
      <c r="D10" s="50">
        <f>662398.976-C10</f>
        <v>3406.3120000000345</v>
      </c>
      <c r="E10" s="72"/>
      <c r="F10" s="72"/>
      <c r="G10" s="66"/>
      <c r="H10" s="79"/>
      <c r="I10" s="69"/>
      <c r="J10" s="45"/>
      <c r="K10" s="45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29"/>
      <c r="AL10" s="29"/>
      <c r="AM10" s="29"/>
      <c r="AN10" s="29"/>
      <c r="AO10" s="29"/>
      <c r="AP10" s="29"/>
      <c r="AQ10" s="29"/>
      <c r="AR10" s="29"/>
      <c r="AS10" s="29"/>
      <c r="AT10" s="29"/>
      <c r="AU10" s="29"/>
      <c r="AV10" s="29"/>
      <c r="AW10" s="29"/>
      <c r="AX10" s="29"/>
      <c r="AY10" s="29"/>
      <c r="AZ10" s="29"/>
      <c r="BA10" s="29"/>
      <c r="BB10" s="29"/>
      <c r="BC10" s="29"/>
      <c r="BD10" s="29"/>
      <c r="BE10" s="29"/>
      <c r="BF10" s="29"/>
      <c r="BG10" s="29"/>
      <c r="BH10" s="29"/>
      <c r="BI10" s="29"/>
      <c r="BJ10" s="29"/>
      <c r="BK10" s="29"/>
      <c r="BL10" s="29"/>
      <c r="BM10" s="29"/>
    </row>
    <row r="11" spans="1:65" s="33" customFormat="1" ht="24.75" thickBot="1" x14ac:dyDescent="0.3">
      <c r="A11" s="59"/>
      <c r="B11" s="26" t="s">
        <v>42</v>
      </c>
      <c r="C11" s="51">
        <v>201391.008</v>
      </c>
      <c r="D11" s="52">
        <f>427089.148-C11</f>
        <v>225698.13999999998</v>
      </c>
      <c r="E11" s="73"/>
      <c r="F11" s="73"/>
      <c r="G11" s="67"/>
      <c r="H11" s="80"/>
      <c r="I11" s="70"/>
      <c r="J11" s="45"/>
      <c r="K11" s="45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29"/>
      <c r="AM11" s="29"/>
      <c r="AN11" s="29"/>
      <c r="AO11" s="29"/>
      <c r="AP11" s="29"/>
      <c r="AQ11" s="29"/>
      <c r="AR11" s="29"/>
      <c r="AS11" s="29"/>
      <c r="AT11" s="29"/>
      <c r="AU11" s="29"/>
      <c r="AV11" s="29"/>
      <c r="AW11" s="29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</row>
    <row r="12" spans="1:65" s="33" customFormat="1" ht="24" x14ac:dyDescent="0.25">
      <c r="A12" s="85" t="s">
        <v>20</v>
      </c>
      <c r="B12" s="27" t="s">
        <v>41</v>
      </c>
      <c r="C12" s="47">
        <v>659670.64800000004</v>
      </c>
      <c r="D12" s="48">
        <f>869616.384-C12</f>
        <v>209945.73599999992</v>
      </c>
      <c r="E12" s="74"/>
      <c r="F12" s="71">
        <f>E12*SUM(C12:C16)</f>
        <v>0</v>
      </c>
      <c r="G12" s="111"/>
      <c r="H12" s="78">
        <f t="shared" ref="H12" si="0">G12*SUM(C12:C16)</f>
        <v>0</v>
      </c>
      <c r="I12" s="68">
        <f>F12-H12</f>
        <v>0</v>
      </c>
      <c r="J12" s="45"/>
      <c r="K12" s="45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9"/>
      <c r="BH12" s="29"/>
      <c r="BI12" s="29"/>
      <c r="BJ12" s="29"/>
      <c r="BK12" s="29"/>
      <c r="BL12" s="29"/>
      <c r="BM12" s="29"/>
    </row>
    <row r="13" spans="1:65" s="33" customFormat="1" ht="24" x14ac:dyDescent="0.25">
      <c r="A13" s="58"/>
      <c r="B13" s="25" t="s">
        <v>25</v>
      </c>
      <c r="C13" s="49">
        <v>325391.89799999999</v>
      </c>
      <c r="D13" s="50">
        <f>379892.89-C13</f>
        <v>54500.992000000027</v>
      </c>
      <c r="E13" s="72"/>
      <c r="F13" s="72"/>
      <c r="G13" s="66"/>
      <c r="H13" s="79"/>
      <c r="I13" s="69"/>
      <c r="J13" s="45"/>
      <c r="K13" s="45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29"/>
      <c r="AL13" s="29"/>
      <c r="AM13" s="29"/>
      <c r="AN13" s="29"/>
      <c r="AO13" s="29"/>
      <c r="AP13" s="29"/>
      <c r="AQ13" s="29"/>
      <c r="AR13" s="29"/>
      <c r="AS13" s="29"/>
      <c r="AT13" s="29"/>
      <c r="AU13" s="29"/>
      <c r="AV13" s="29"/>
      <c r="AW13" s="29"/>
      <c r="AX13" s="29"/>
      <c r="AY13" s="29"/>
      <c r="AZ13" s="29"/>
      <c r="BA13" s="29"/>
      <c r="BB13" s="29"/>
      <c r="BC13" s="29"/>
      <c r="BD13" s="29"/>
      <c r="BE13" s="29"/>
      <c r="BF13" s="29"/>
      <c r="BG13" s="29"/>
      <c r="BH13" s="29"/>
      <c r="BI13" s="29"/>
      <c r="BJ13" s="29"/>
      <c r="BK13" s="29"/>
      <c r="BL13" s="29"/>
      <c r="BM13" s="29"/>
    </row>
    <row r="14" spans="1:65" s="33" customFormat="1" ht="15" customHeight="1" x14ac:dyDescent="0.25">
      <c r="A14" s="58"/>
      <c r="B14" s="25" t="s">
        <v>5</v>
      </c>
      <c r="C14" s="49">
        <v>450263.91800000001</v>
      </c>
      <c r="D14" s="50">
        <v>17663.256000000001</v>
      </c>
      <c r="E14" s="72"/>
      <c r="F14" s="72"/>
      <c r="G14" s="66"/>
      <c r="H14" s="79"/>
      <c r="I14" s="69"/>
      <c r="J14" s="45"/>
      <c r="K14" s="46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  <c r="AF14" s="29"/>
      <c r="AG14" s="29"/>
      <c r="AH14" s="29"/>
      <c r="AI14" s="29"/>
      <c r="AJ14" s="29"/>
      <c r="AK14" s="29"/>
      <c r="AL14" s="29"/>
      <c r="AM14" s="29"/>
      <c r="AN14" s="29"/>
      <c r="AO14" s="29"/>
      <c r="AP14" s="29"/>
      <c r="AQ14" s="29"/>
      <c r="AR14" s="29"/>
      <c r="AS14" s="29"/>
      <c r="AT14" s="29"/>
      <c r="AU14" s="29"/>
      <c r="AV14" s="29"/>
      <c r="AW14" s="29"/>
      <c r="AX14" s="29"/>
      <c r="AY14" s="29"/>
      <c r="AZ14" s="29"/>
      <c r="BA14" s="29"/>
      <c r="BB14" s="29"/>
      <c r="BC14" s="29"/>
      <c r="BD14" s="29"/>
      <c r="BE14" s="29"/>
      <c r="BF14" s="29"/>
      <c r="BG14" s="29"/>
      <c r="BH14" s="29"/>
      <c r="BI14" s="29"/>
      <c r="BJ14" s="29"/>
      <c r="BK14" s="29"/>
      <c r="BL14" s="29"/>
      <c r="BM14" s="29"/>
    </row>
    <row r="15" spans="1:65" s="33" customFormat="1" ht="15" customHeight="1" x14ac:dyDescent="0.25">
      <c r="A15" s="58"/>
      <c r="B15" s="25" t="s">
        <v>4</v>
      </c>
      <c r="C15" s="49">
        <v>658429.72</v>
      </c>
      <c r="D15" s="50">
        <f>665242.344-C15</f>
        <v>6812.6240000000689</v>
      </c>
      <c r="E15" s="72"/>
      <c r="F15" s="72"/>
      <c r="G15" s="66"/>
      <c r="H15" s="79"/>
      <c r="I15" s="69"/>
      <c r="J15" s="45"/>
      <c r="K15" s="46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29"/>
      <c r="AR15" s="29"/>
      <c r="AS15" s="29"/>
      <c r="AT15" s="29"/>
      <c r="AU15" s="29"/>
      <c r="AV15" s="29"/>
      <c r="AW15" s="29"/>
      <c r="AX15" s="29"/>
      <c r="AY15" s="29"/>
      <c r="AZ15" s="29"/>
      <c r="BA15" s="29"/>
      <c r="BB15" s="29"/>
      <c r="BC15" s="29"/>
      <c r="BD15" s="29"/>
      <c r="BE15" s="29"/>
      <c r="BF15" s="29"/>
      <c r="BG15" s="29"/>
      <c r="BH15" s="29"/>
      <c r="BI15" s="29"/>
      <c r="BJ15" s="29"/>
      <c r="BK15" s="29"/>
      <c r="BL15" s="29"/>
      <c r="BM15" s="29"/>
    </row>
    <row r="16" spans="1:65" s="33" customFormat="1" ht="24.75" thickBot="1" x14ac:dyDescent="0.3">
      <c r="A16" s="59"/>
      <c r="B16" s="26" t="s">
        <v>42</v>
      </c>
      <c r="C16" s="51">
        <v>201391.008</v>
      </c>
      <c r="D16" s="52">
        <f>428929.956-C16</f>
        <v>227538.948</v>
      </c>
      <c r="E16" s="73"/>
      <c r="F16" s="73"/>
      <c r="G16" s="67"/>
      <c r="H16" s="80"/>
      <c r="I16" s="70"/>
      <c r="J16" s="45"/>
      <c r="K16" s="46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29"/>
      <c r="AL16" s="29"/>
      <c r="AM16" s="29"/>
      <c r="AN16" s="29"/>
      <c r="AO16" s="29"/>
      <c r="AP16" s="29"/>
      <c r="AQ16" s="29"/>
      <c r="AR16" s="29"/>
      <c r="AS16" s="29"/>
      <c r="AT16" s="29"/>
      <c r="AU16" s="29"/>
      <c r="AV16" s="29"/>
      <c r="AW16" s="29"/>
      <c r="AX16" s="29"/>
      <c r="AY16" s="29"/>
      <c r="AZ16" s="29"/>
      <c r="BA16" s="29"/>
      <c r="BB16" s="29"/>
      <c r="BC16" s="29"/>
      <c r="BD16" s="29"/>
      <c r="BE16" s="29"/>
      <c r="BF16" s="29"/>
      <c r="BG16" s="29"/>
      <c r="BH16" s="29"/>
      <c r="BI16" s="29"/>
      <c r="BJ16" s="29"/>
      <c r="BK16" s="29"/>
      <c r="BL16" s="29"/>
      <c r="BM16" s="29"/>
    </row>
    <row r="17" spans="1:11" ht="24" x14ac:dyDescent="0.25">
      <c r="A17" s="61" t="s">
        <v>21</v>
      </c>
      <c r="B17" s="27" t="s">
        <v>41</v>
      </c>
      <c r="C17" s="47">
        <v>659670.64800000004</v>
      </c>
      <c r="D17" s="48">
        <f>869616.384-C17</f>
        <v>209945.73599999992</v>
      </c>
      <c r="E17" s="74"/>
      <c r="F17" s="71">
        <f>E17*SUM(C17:C21)</f>
        <v>0</v>
      </c>
      <c r="G17" s="74"/>
      <c r="H17" s="78">
        <f t="shared" ref="H17" si="1">G17*SUM(C17:C21)</f>
        <v>0</v>
      </c>
      <c r="I17" s="68">
        <f>F17-H17</f>
        <v>0</v>
      </c>
      <c r="J17" s="45"/>
      <c r="K17" s="45"/>
    </row>
    <row r="18" spans="1:11" ht="24" x14ac:dyDescent="0.25">
      <c r="A18" s="61"/>
      <c r="B18" s="25" t="s">
        <v>25</v>
      </c>
      <c r="C18" s="49">
        <v>325350.42</v>
      </c>
      <c r="D18" s="50">
        <f>379851.412-C18</f>
        <v>54500.992000000027</v>
      </c>
      <c r="E18" s="72"/>
      <c r="F18" s="72"/>
      <c r="G18" s="72"/>
      <c r="H18" s="79"/>
      <c r="I18" s="69"/>
      <c r="J18" s="45"/>
      <c r="K18" s="46"/>
    </row>
    <row r="19" spans="1:11" ht="18.75" customHeight="1" x14ac:dyDescent="0.25">
      <c r="A19" s="61"/>
      <c r="B19" s="25" t="s">
        <v>5</v>
      </c>
      <c r="C19" s="49">
        <v>449601.25199999998</v>
      </c>
      <c r="D19" s="50">
        <v>60315.451999999997</v>
      </c>
      <c r="E19" s="72"/>
      <c r="F19" s="72"/>
      <c r="G19" s="72"/>
      <c r="H19" s="79"/>
      <c r="I19" s="69"/>
      <c r="J19" s="45"/>
      <c r="K19" s="44"/>
    </row>
    <row r="20" spans="1:11" ht="15" customHeight="1" x14ac:dyDescent="0.25">
      <c r="A20" s="61"/>
      <c r="B20" s="25" t="s">
        <v>4</v>
      </c>
      <c r="C20" s="49">
        <v>658148.24800000002</v>
      </c>
      <c r="D20" s="50">
        <f>664960.872-C20</f>
        <v>6812.6239999999525</v>
      </c>
      <c r="E20" s="72"/>
      <c r="F20" s="72"/>
      <c r="G20" s="72"/>
      <c r="H20" s="79"/>
      <c r="I20" s="69"/>
      <c r="J20" s="45"/>
      <c r="K20" s="45"/>
    </row>
    <row r="21" spans="1:11" ht="24.75" thickBot="1" x14ac:dyDescent="0.3">
      <c r="A21" s="62"/>
      <c r="B21" s="26" t="s">
        <v>42</v>
      </c>
      <c r="C21" s="51">
        <v>201391.008</v>
      </c>
      <c r="D21" s="52">
        <f>428689.968-C21</f>
        <v>227298.96</v>
      </c>
      <c r="E21" s="73"/>
      <c r="F21" s="73"/>
      <c r="G21" s="73"/>
      <c r="H21" s="80"/>
      <c r="I21" s="70"/>
      <c r="J21" s="46"/>
      <c r="K21" s="45"/>
    </row>
    <row r="22" spans="1:11" ht="24" x14ac:dyDescent="0.25">
      <c r="A22" s="60" t="s">
        <v>22</v>
      </c>
      <c r="B22" s="27" t="s">
        <v>41</v>
      </c>
      <c r="C22" s="47">
        <v>672356.62199999997</v>
      </c>
      <c r="D22" s="48">
        <f>886339.776-C22</f>
        <v>213983.15399999998</v>
      </c>
      <c r="E22" s="71"/>
      <c r="F22" s="71">
        <f>E22*SUM(C22:C26)</f>
        <v>0</v>
      </c>
      <c r="G22" s="71"/>
      <c r="H22" s="78">
        <f t="shared" ref="H22" si="2">G22*SUM(C22:C26)</f>
        <v>0</v>
      </c>
      <c r="I22" s="68">
        <f>F22-H22</f>
        <v>0</v>
      </c>
      <c r="J22" s="45"/>
      <c r="K22" s="45"/>
    </row>
    <row r="23" spans="1:11" ht="24" x14ac:dyDescent="0.25">
      <c r="A23" s="61"/>
      <c r="B23" s="25" t="s">
        <v>25</v>
      </c>
      <c r="C23" s="49">
        <v>331659.804</v>
      </c>
      <c r="D23" s="50">
        <f>387208.892-C23</f>
        <v>55549.087999999989</v>
      </c>
      <c r="E23" s="72"/>
      <c r="F23" s="72"/>
      <c r="G23" s="72"/>
      <c r="H23" s="79"/>
      <c r="I23" s="69"/>
      <c r="J23" s="46"/>
      <c r="K23" s="44"/>
    </row>
    <row r="24" spans="1:11" ht="15" customHeight="1" x14ac:dyDescent="0.25">
      <c r="A24" s="61"/>
      <c r="B24" s="25" t="s">
        <v>5</v>
      </c>
      <c r="C24" s="49">
        <v>459088.50599999999</v>
      </c>
      <c r="D24" s="50">
        <v>61417.678</v>
      </c>
      <c r="E24" s="72"/>
      <c r="F24" s="72"/>
      <c r="G24" s="72"/>
      <c r="H24" s="79"/>
      <c r="I24" s="69"/>
      <c r="J24" s="46"/>
      <c r="K24" s="46"/>
    </row>
    <row r="25" spans="1:11" ht="15" customHeight="1" x14ac:dyDescent="0.25">
      <c r="A25" s="61"/>
      <c r="B25" s="25" t="s">
        <v>4</v>
      </c>
      <c r="C25" s="49">
        <v>671162.19799999997</v>
      </c>
      <c r="D25" s="50">
        <f>678105.834-C25</f>
        <v>6943.6360000000568</v>
      </c>
      <c r="E25" s="72"/>
      <c r="F25" s="72"/>
      <c r="G25" s="72"/>
      <c r="H25" s="79"/>
      <c r="I25" s="69"/>
      <c r="J25" s="46"/>
      <c r="K25" s="46"/>
    </row>
    <row r="26" spans="1:11" ht="24.75" thickBot="1" x14ac:dyDescent="0.3">
      <c r="A26" s="62"/>
      <c r="B26" s="26" t="s">
        <v>42</v>
      </c>
      <c r="C26" s="51">
        <v>205263.91200000001</v>
      </c>
      <c r="D26" s="52">
        <f>437238.606-C26</f>
        <v>231974.69400000002</v>
      </c>
      <c r="E26" s="73"/>
      <c r="F26" s="73"/>
      <c r="G26" s="73"/>
      <c r="H26" s="80"/>
      <c r="I26" s="70"/>
      <c r="J26" s="46"/>
      <c r="K26" s="46"/>
    </row>
    <row r="27" spans="1:11" ht="24" x14ac:dyDescent="0.25">
      <c r="A27" s="95" t="s">
        <v>23</v>
      </c>
      <c r="B27" s="27" t="s">
        <v>41</v>
      </c>
      <c r="C27" s="47">
        <v>659670.64800000004</v>
      </c>
      <c r="D27" s="48">
        <f>869616.384-C27</f>
        <v>209945.73599999992</v>
      </c>
      <c r="E27" s="71"/>
      <c r="F27" s="71">
        <f>E27*SUM(C27:C31)</f>
        <v>0</v>
      </c>
      <c r="G27" s="71"/>
      <c r="H27" s="78">
        <f t="shared" ref="H27" si="3">G27*SUM(C27:C31)</f>
        <v>0</v>
      </c>
      <c r="I27" s="68">
        <f>F27-H27</f>
        <v>0</v>
      </c>
      <c r="J27" s="45"/>
      <c r="K27" s="45"/>
    </row>
    <row r="28" spans="1:11" ht="24" x14ac:dyDescent="0.25">
      <c r="A28" s="96"/>
      <c r="B28" s="25" t="s">
        <v>25</v>
      </c>
      <c r="C28" s="49">
        <v>325350.42</v>
      </c>
      <c r="D28" s="50">
        <f>379851.412-C28</f>
        <v>54500.992000000027</v>
      </c>
      <c r="E28" s="72"/>
      <c r="F28" s="72"/>
      <c r="G28" s="72"/>
      <c r="H28" s="79"/>
      <c r="I28" s="69"/>
      <c r="J28" s="45"/>
      <c r="K28" s="45"/>
    </row>
    <row r="29" spans="1:11" x14ac:dyDescent="0.25">
      <c r="A29" s="96"/>
      <c r="B29" s="25" t="s">
        <v>5</v>
      </c>
      <c r="C29" s="49">
        <v>449601.25199999998</v>
      </c>
      <c r="D29" s="50">
        <v>60315.451999999997</v>
      </c>
      <c r="E29" s="72"/>
      <c r="F29" s="72"/>
      <c r="G29" s="72"/>
      <c r="H29" s="79"/>
      <c r="I29" s="69"/>
      <c r="J29" s="45"/>
      <c r="K29" s="45"/>
    </row>
    <row r="30" spans="1:11" x14ac:dyDescent="0.25">
      <c r="A30" s="96"/>
      <c r="B30" s="25" t="s">
        <v>4</v>
      </c>
      <c r="C30" s="49">
        <v>658148.24800000002</v>
      </c>
      <c r="D30" s="50">
        <f>664960.872-C30</f>
        <v>6812.6239999999525</v>
      </c>
      <c r="E30" s="72"/>
      <c r="F30" s="72"/>
      <c r="G30" s="72"/>
      <c r="H30" s="79"/>
      <c r="I30" s="69"/>
      <c r="J30" s="45"/>
      <c r="K30" s="45"/>
    </row>
    <row r="31" spans="1:11" ht="24.75" thickBot="1" x14ac:dyDescent="0.3">
      <c r="A31" s="97"/>
      <c r="B31" s="26" t="s">
        <v>42</v>
      </c>
      <c r="C31" s="51">
        <v>201391.008</v>
      </c>
      <c r="D31" s="52">
        <f>428689.968-C31</f>
        <v>227298.96</v>
      </c>
      <c r="E31" s="73"/>
      <c r="F31" s="73"/>
      <c r="G31" s="73"/>
      <c r="H31" s="80"/>
      <c r="I31" s="70"/>
      <c r="J31" s="45"/>
      <c r="K31" s="45"/>
    </row>
    <row r="32" spans="1:11" ht="12.75" thickBot="1" x14ac:dyDescent="0.3">
      <c r="A32" s="97" t="s">
        <v>6</v>
      </c>
      <c r="B32" s="98"/>
      <c r="C32" s="13">
        <f>SUM(C7:C31)</f>
        <v>11520119.810000001</v>
      </c>
      <c r="D32" s="14">
        <f>SUM(D7:D31)</f>
        <v>2670378.0180000002</v>
      </c>
      <c r="E32" s="39"/>
      <c r="F32" s="40">
        <f>SUM(F7:F31)</f>
        <v>0</v>
      </c>
      <c r="G32" s="24"/>
      <c r="H32" s="40">
        <f>SUM(H7:H31)</f>
        <v>28231585.43096</v>
      </c>
      <c r="I32" s="41">
        <f>SUM(I7:I31)</f>
        <v>-28231585.43096</v>
      </c>
      <c r="J32" s="45"/>
      <c r="K32" s="45"/>
    </row>
    <row r="33" spans="1:65" x14ac:dyDescent="0.25">
      <c r="A33" s="18" t="s">
        <v>26</v>
      </c>
      <c r="B33" s="37"/>
      <c r="C33" s="37"/>
      <c r="D33" s="37"/>
      <c r="E33" s="37"/>
      <c r="F33" s="37"/>
      <c r="G33" s="37"/>
      <c r="H33" s="37"/>
      <c r="J33" s="45"/>
      <c r="K33" s="45"/>
    </row>
    <row r="34" spans="1:65" ht="12.75" thickBot="1" x14ac:dyDescent="0.3">
      <c r="A34" s="37"/>
      <c r="B34" s="37"/>
      <c r="C34" s="37"/>
      <c r="D34" s="37"/>
      <c r="E34" s="37"/>
      <c r="F34" s="37"/>
      <c r="G34" s="37"/>
      <c r="H34" s="37"/>
      <c r="J34" s="45"/>
      <c r="K34" s="45"/>
    </row>
    <row r="35" spans="1:65" ht="12.75" thickBot="1" x14ac:dyDescent="0.3">
      <c r="A35" s="99" t="s">
        <v>7</v>
      </c>
      <c r="B35" s="100"/>
      <c r="C35" s="100"/>
      <c r="D35" s="100"/>
      <c r="E35" s="100"/>
      <c r="F35" s="100"/>
      <c r="G35" s="100"/>
      <c r="H35" s="100"/>
      <c r="I35" s="101"/>
      <c r="J35" s="45"/>
      <c r="K35" s="45"/>
    </row>
    <row r="36" spans="1:65" ht="36.75" thickBot="1" x14ac:dyDescent="0.3">
      <c r="A36" s="7" t="s">
        <v>1</v>
      </c>
      <c r="B36" s="6" t="s">
        <v>2</v>
      </c>
      <c r="C36" s="5" t="s">
        <v>15</v>
      </c>
      <c r="D36" s="4" t="s">
        <v>17</v>
      </c>
      <c r="E36" s="12" t="s">
        <v>36</v>
      </c>
      <c r="F36" s="12" t="s">
        <v>37</v>
      </c>
      <c r="G36" s="28" t="s">
        <v>16</v>
      </c>
      <c r="H36" s="20" t="s">
        <v>38</v>
      </c>
      <c r="I36" s="21" t="s">
        <v>39</v>
      </c>
      <c r="J36" s="42"/>
      <c r="K36" s="45"/>
    </row>
    <row r="37" spans="1:65" s="35" customFormat="1" ht="12.75" thickBot="1" x14ac:dyDescent="0.25">
      <c r="A37" s="22" t="s">
        <v>27</v>
      </c>
      <c r="B37" s="22" t="s">
        <v>28</v>
      </c>
      <c r="C37" s="22" t="s">
        <v>29</v>
      </c>
      <c r="D37" s="22" t="s">
        <v>30</v>
      </c>
      <c r="E37" s="22" t="s">
        <v>31</v>
      </c>
      <c r="F37" s="22" t="s">
        <v>32</v>
      </c>
      <c r="G37" s="22" t="s">
        <v>33</v>
      </c>
      <c r="H37" s="22" t="s">
        <v>34</v>
      </c>
      <c r="I37" s="22" t="s">
        <v>35</v>
      </c>
      <c r="J37" s="43"/>
      <c r="K37" s="43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4"/>
      <c r="AS37" s="34"/>
      <c r="AT37" s="34"/>
      <c r="AU37" s="34"/>
      <c r="AV37" s="34"/>
      <c r="AW37" s="34"/>
      <c r="AX37" s="34"/>
      <c r="AY37" s="34"/>
      <c r="AZ37" s="34"/>
      <c r="BA37" s="34"/>
      <c r="BB37" s="34"/>
      <c r="BC37" s="34"/>
      <c r="BD37" s="34"/>
      <c r="BE37" s="34"/>
      <c r="BF37" s="34"/>
      <c r="BG37" s="34"/>
      <c r="BH37" s="34"/>
      <c r="BI37" s="34"/>
      <c r="BJ37" s="34"/>
      <c r="BK37" s="34"/>
      <c r="BL37" s="34"/>
      <c r="BM37" s="34"/>
    </row>
    <row r="38" spans="1:65" ht="24" x14ac:dyDescent="0.25">
      <c r="A38" s="57" t="s">
        <v>19</v>
      </c>
      <c r="B38" s="9" t="s">
        <v>10</v>
      </c>
      <c r="C38" s="47">
        <v>0</v>
      </c>
      <c r="D38" s="47">
        <v>482177.696</v>
      </c>
      <c r="E38" s="75"/>
      <c r="F38" s="71">
        <f>E38*SUM(C38:C42)</f>
        <v>0</v>
      </c>
      <c r="G38" s="65">
        <v>11.82</v>
      </c>
      <c r="H38" s="108">
        <f>G38*SUM(C38:C42)</f>
        <v>18242406.05412</v>
      </c>
      <c r="I38" s="68">
        <f>F38-H38</f>
        <v>-18242406.05412</v>
      </c>
      <c r="J38" s="45"/>
      <c r="K38" s="45"/>
      <c r="L38" s="36"/>
    </row>
    <row r="39" spans="1:65" x14ac:dyDescent="0.25">
      <c r="A39" s="58"/>
      <c r="B39" s="1" t="s">
        <v>14</v>
      </c>
      <c r="C39" s="49">
        <v>81227.327999999994</v>
      </c>
      <c r="D39" s="49">
        <f>252217.548-C39</f>
        <v>170990.22000000003</v>
      </c>
      <c r="E39" s="76"/>
      <c r="F39" s="72"/>
      <c r="G39" s="66"/>
      <c r="H39" s="109"/>
      <c r="I39" s="69"/>
      <c r="J39" s="45"/>
      <c r="K39" s="45"/>
    </row>
    <row r="40" spans="1:65" x14ac:dyDescent="0.25">
      <c r="A40" s="58"/>
      <c r="B40" s="1" t="s">
        <v>3</v>
      </c>
      <c r="C40" s="49">
        <v>2143.152</v>
      </c>
      <c r="D40" s="49" t="s">
        <v>40</v>
      </c>
      <c r="E40" s="76"/>
      <c r="F40" s="72"/>
      <c r="G40" s="66"/>
      <c r="H40" s="109"/>
      <c r="I40" s="69"/>
      <c r="J40" s="45"/>
      <c r="K40" s="45"/>
    </row>
    <row r="41" spans="1:65" ht="24" x14ac:dyDescent="0.25">
      <c r="A41" s="58"/>
      <c r="B41" s="1" t="s">
        <v>11</v>
      </c>
      <c r="C41" s="49">
        <v>1459980.2860000001</v>
      </c>
      <c r="D41" s="49" t="s">
        <v>40</v>
      </c>
      <c r="E41" s="76"/>
      <c r="F41" s="72"/>
      <c r="G41" s="66"/>
      <c r="H41" s="109"/>
      <c r="I41" s="69"/>
      <c r="J41" s="45"/>
      <c r="K41" s="45"/>
    </row>
    <row r="42" spans="1:65" ht="12.75" thickBot="1" x14ac:dyDescent="0.3">
      <c r="A42" s="107"/>
      <c r="B42" s="17" t="s">
        <v>24</v>
      </c>
      <c r="C42" s="55">
        <v>0</v>
      </c>
      <c r="D42" s="55">
        <v>48371.232000000004</v>
      </c>
      <c r="E42" s="77"/>
      <c r="F42" s="73"/>
      <c r="G42" s="67"/>
      <c r="H42" s="110"/>
      <c r="I42" s="70"/>
      <c r="J42" s="45"/>
      <c r="K42" s="45"/>
    </row>
    <row r="43" spans="1:65" ht="24" customHeight="1" x14ac:dyDescent="0.25">
      <c r="A43" s="60" t="s">
        <v>20</v>
      </c>
      <c r="B43" s="9" t="s">
        <v>10</v>
      </c>
      <c r="C43" s="47">
        <v>0</v>
      </c>
      <c r="D43" s="47">
        <v>482177.696</v>
      </c>
      <c r="E43" s="83"/>
      <c r="F43" s="74">
        <f>E43*SUM(C43:C47)</f>
        <v>0</v>
      </c>
      <c r="G43" s="83"/>
      <c r="H43" s="79">
        <f t="shared" ref="H43" si="4">G43*SUM(C43:C47)</f>
        <v>0</v>
      </c>
      <c r="I43" s="68">
        <f>F43-H43</f>
        <v>0</v>
      </c>
      <c r="J43" s="45"/>
      <c r="K43" s="45"/>
    </row>
    <row r="44" spans="1:65" x14ac:dyDescent="0.25">
      <c r="A44" s="61"/>
      <c r="B44" s="1" t="s">
        <v>14</v>
      </c>
      <c r="C44" s="49">
        <v>81227.327999999994</v>
      </c>
      <c r="D44" s="50">
        <f>251659.668-C44</f>
        <v>170432.34000000003</v>
      </c>
      <c r="E44" s="76"/>
      <c r="F44" s="72"/>
      <c r="G44" s="76"/>
      <c r="H44" s="79"/>
      <c r="I44" s="69"/>
      <c r="J44" s="45"/>
      <c r="K44" s="45"/>
    </row>
    <row r="45" spans="1:65" ht="15" customHeight="1" x14ac:dyDescent="0.25">
      <c r="A45" s="61"/>
      <c r="B45" s="1" t="s">
        <v>3</v>
      </c>
      <c r="C45" s="49">
        <v>2202.6840000000002</v>
      </c>
      <c r="D45" s="50" t="s">
        <v>40</v>
      </c>
      <c r="E45" s="76"/>
      <c r="F45" s="72"/>
      <c r="G45" s="76"/>
      <c r="H45" s="79"/>
      <c r="I45" s="69"/>
      <c r="J45" s="45"/>
      <c r="K45" s="45"/>
    </row>
    <row r="46" spans="1:65" ht="24" x14ac:dyDescent="0.25">
      <c r="A46" s="61"/>
      <c r="B46" s="1" t="s">
        <v>11</v>
      </c>
      <c r="C46" s="49">
        <v>1457878.122</v>
      </c>
      <c r="D46" s="50">
        <v>49529.474000000002</v>
      </c>
      <c r="E46" s="76"/>
      <c r="F46" s="72"/>
      <c r="G46" s="76"/>
      <c r="H46" s="79"/>
      <c r="I46" s="69"/>
      <c r="J46" s="45"/>
      <c r="K46" s="45"/>
    </row>
    <row r="47" spans="1:65" ht="15.75" customHeight="1" thickBot="1" x14ac:dyDescent="0.3">
      <c r="A47" s="61"/>
      <c r="B47" s="17" t="s">
        <v>24</v>
      </c>
      <c r="C47" s="55">
        <v>0</v>
      </c>
      <c r="D47" s="55">
        <v>48371.232000000004</v>
      </c>
      <c r="E47" s="84"/>
      <c r="F47" s="92"/>
      <c r="G47" s="84"/>
      <c r="H47" s="79"/>
      <c r="I47" s="69"/>
      <c r="J47" s="45"/>
      <c r="K47" s="45"/>
    </row>
    <row r="48" spans="1:65" ht="24" x14ac:dyDescent="0.25">
      <c r="A48" s="60" t="s">
        <v>21</v>
      </c>
      <c r="B48" s="9" t="s">
        <v>10</v>
      </c>
      <c r="C48" s="47">
        <v>0</v>
      </c>
      <c r="D48" s="47">
        <v>482177.696</v>
      </c>
      <c r="E48" s="75"/>
      <c r="F48" s="71">
        <f>E48*SUM(C48:C52)</f>
        <v>0</v>
      </c>
      <c r="G48" s="75"/>
      <c r="H48" s="78">
        <f t="shared" ref="H48" si="5">G48*SUM(C48:C52)</f>
        <v>0</v>
      </c>
      <c r="I48" s="68">
        <f>F48-H48</f>
        <v>0</v>
      </c>
      <c r="J48" s="45"/>
      <c r="K48" s="45"/>
      <c r="L48" s="45"/>
    </row>
    <row r="49" spans="1:12" ht="15" customHeight="1" x14ac:dyDescent="0.25">
      <c r="A49" s="61"/>
      <c r="B49" s="1" t="s">
        <v>14</v>
      </c>
      <c r="C49" s="49">
        <v>81227.327999999994</v>
      </c>
      <c r="D49" s="50">
        <f>251380.728-C49</f>
        <v>170153.40000000002</v>
      </c>
      <c r="E49" s="76"/>
      <c r="F49" s="72"/>
      <c r="G49" s="76"/>
      <c r="H49" s="79"/>
      <c r="I49" s="69"/>
      <c r="J49" s="45"/>
      <c r="K49" s="45"/>
      <c r="L49" s="45"/>
    </row>
    <row r="50" spans="1:12" ht="15" customHeight="1" x14ac:dyDescent="0.25">
      <c r="A50" s="61"/>
      <c r="B50" s="1" t="s">
        <v>3</v>
      </c>
      <c r="C50" s="49">
        <v>2202.6840000000002</v>
      </c>
      <c r="D50" s="50" t="s">
        <v>40</v>
      </c>
      <c r="E50" s="76"/>
      <c r="F50" s="72"/>
      <c r="G50" s="76"/>
      <c r="H50" s="79"/>
      <c r="I50" s="69"/>
      <c r="J50" s="45"/>
      <c r="K50" s="45"/>
      <c r="L50" s="45"/>
    </row>
    <row r="51" spans="1:12" ht="24" x14ac:dyDescent="0.25">
      <c r="A51" s="61"/>
      <c r="B51" s="1" t="s">
        <v>11</v>
      </c>
      <c r="C51" s="49">
        <v>1456549.3640000001</v>
      </c>
      <c r="D51" s="50">
        <v>77610.676000000007</v>
      </c>
      <c r="E51" s="76"/>
      <c r="F51" s="72"/>
      <c r="G51" s="76"/>
      <c r="H51" s="79"/>
      <c r="I51" s="69"/>
      <c r="J51" s="45"/>
      <c r="K51" s="45"/>
      <c r="L51" s="45"/>
    </row>
    <row r="52" spans="1:12" ht="12.75" thickBot="1" x14ac:dyDescent="0.3">
      <c r="A52" s="62"/>
      <c r="B52" s="10" t="s">
        <v>24</v>
      </c>
      <c r="C52" s="51">
        <v>0</v>
      </c>
      <c r="D52" s="51">
        <v>48371.232000000004</v>
      </c>
      <c r="E52" s="77"/>
      <c r="F52" s="73"/>
      <c r="G52" s="77"/>
      <c r="H52" s="80"/>
      <c r="I52" s="70"/>
      <c r="J52" s="45"/>
      <c r="K52" s="45"/>
      <c r="L52" s="45"/>
    </row>
    <row r="53" spans="1:12" ht="24" x14ac:dyDescent="0.25">
      <c r="A53" s="61" t="s">
        <v>22</v>
      </c>
      <c r="B53" s="8" t="s">
        <v>10</v>
      </c>
      <c r="C53" s="53">
        <v>0</v>
      </c>
      <c r="D53" s="53">
        <v>491450.34399999998</v>
      </c>
      <c r="E53" s="83"/>
      <c r="F53" s="74">
        <f>E53*SUM(C53:C57)</f>
        <v>0</v>
      </c>
      <c r="G53" s="83"/>
      <c r="H53" s="79">
        <f t="shared" ref="H53" si="6">G53*SUM(C53:C57)</f>
        <v>0</v>
      </c>
      <c r="I53" s="69">
        <f>F53-H53</f>
        <v>0</v>
      </c>
      <c r="J53" s="45"/>
      <c r="K53" s="45"/>
      <c r="L53" s="45"/>
    </row>
    <row r="54" spans="1:12" x14ac:dyDescent="0.25">
      <c r="A54" s="61"/>
      <c r="B54" s="1" t="s">
        <v>14</v>
      </c>
      <c r="C54" s="49">
        <v>82789.342000000004</v>
      </c>
      <c r="D54" s="50">
        <f>256569.012-C54</f>
        <v>173779.66999999998</v>
      </c>
      <c r="E54" s="76"/>
      <c r="F54" s="72"/>
      <c r="G54" s="76"/>
      <c r="H54" s="79"/>
      <c r="I54" s="69"/>
      <c r="J54" s="45"/>
      <c r="K54" s="45"/>
    </row>
    <row r="55" spans="1:12" x14ac:dyDescent="0.25">
      <c r="A55" s="61"/>
      <c r="B55" s="1" t="s">
        <v>3</v>
      </c>
      <c r="C55" s="49">
        <v>2321.748</v>
      </c>
      <c r="D55" s="50" t="s">
        <v>40</v>
      </c>
      <c r="E55" s="76"/>
      <c r="F55" s="72"/>
      <c r="G55" s="76"/>
      <c r="H55" s="79"/>
      <c r="I55" s="69"/>
      <c r="J55" s="45"/>
      <c r="K55" s="45"/>
    </row>
    <row r="56" spans="1:12" ht="24" x14ac:dyDescent="0.25">
      <c r="A56" s="61"/>
      <c r="B56" s="1" t="s">
        <v>11</v>
      </c>
      <c r="C56" s="49">
        <v>1485915.3540000001</v>
      </c>
      <c r="D56" s="50">
        <v>79286.703999999998</v>
      </c>
      <c r="E56" s="76"/>
      <c r="F56" s="72"/>
      <c r="G56" s="76"/>
      <c r="H56" s="79"/>
      <c r="I56" s="69"/>
      <c r="J56" s="45"/>
      <c r="K56" s="45"/>
    </row>
    <row r="57" spans="1:12" ht="12.75" thickBot="1" x14ac:dyDescent="0.3">
      <c r="A57" s="61"/>
      <c r="B57" s="17" t="s">
        <v>24</v>
      </c>
      <c r="C57" s="55">
        <v>0</v>
      </c>
      <c r="D57" s="55">
        <v>49301.447999999997</v>
      </c>
      <c r="E57" s="77"/>
      <c r="F57" s="73"/>
      <c r="G57" s="77"/>
      <c r="H57" s="80"/>
      <c r="I57" s="70"/>
      <c r="J57" s="45"/>
      <c r="K57" s="45"/>
    </row>
    <row r="58" spans="1:12" ht="24" x14ac:dyDescent="0.25">
      <c r="A58" s="60" t="s">
        <v>23</v>
      </c>
      <c r="B58" s="9" t="s">
        <v>10</v>
      </c>
      <c r="C58" s="47">
        <v>0</v>
      </c>
      <c r="D58" s="47">
        <v>482177.696</v>
      </c>
      <c r="E58" s="83"/>
      <c r="F58" s="71">
        <f>E58*SUM(C58:C62)</f>
        <v>0</v>
      </c>
      <c r="G58" s="83"/>
      <c r="H58" s="78">
        <f t="shared" ref="H58" si="7">G58*SUM(C58:C62)</f>
        <v>0</v>
      </c>
      <c r="I58" s="68">
        <f>F58-H58</f>
        <v>0</v>
      </c>
      <c r="J58" s="45"/>
      <c r="K58" s="45"/>
      <c r="L58" s="45"/>
    </row>
    <row r="59" spans="1:12" x14ac:dyDescent="0.25">
      <c r="A59" s="61"/>
      <c r="B59" s="1" t="s">
        <v>14</v>
      </c>
      <c r="C59" s="49">
        <v>81227.327999999994</v>
      </c>
      <c r="D59" s="50">
        <f>251380.728-C59</f>
        <v>170153.40000000002</v>
      </c>
      <c r="E59" s="76"/>
      <c r="F59" s="72"/>
      <c r="G59" s="76"/>
      <c r="H59" s="79"/>
      <c r="I59" s="69"/>
      <c r="J59" s="45"/>
      <c r="K59" s="45"/>
    </row>
    <row r="60" spans="1:12" x14ac:dyDescent="0.25">
      <c r="A60" s="61"/>
      <c r="B60" s="1" t="s">
        <v>3</v>
      </c>
      <c r="C60" s="49">
        <v>2262.2159999999999</v>
      </c>
      <c r="D60" s="50" t="s">
        <v>40</v>
      </c>
      <c r="E60" s="76"/>
      <c r="F60" s="72"/>
      <c r="G60" s="76"/>
      <c r="H60" s="79"/>
      <c r="I60" s="69"/>
      <c r="J60" s="45"/>
      <c r="K60" s="45"/>
    </row>
    <row r="61" spans="1:12" ht="24" x14ac:dyDescent="0.25">
      <c r="A61" s="61"/>
      <c r="B61" s="1" t="s">
        <v>11</v>
      </c>
      <c r="C61" s="49">
        <v>1456827.04</v>
      </c>
      <c r="D61" s="50">
        <v>77754.12</v>
      </c>
      <c r="E61" s="76"/>
      <c r="F61" s="72"/>
      <c r="G61" s="76"/>
      <c r="H61" s="79"/>
      <c r="I61" s="69"/>
      <c r="J61" s="45"/>
      <c r="K61" s="45"/>
    </row>
    <row r="62" spans="1:12" ht="12.75" thickBot="1" x14ac:dyDescent="0.3">
      <c r="A62" s="61"/>
      <c r="B62" s="17" t="s">
        <v>24</v>
      </c>
      <c r="C62" s="55">
        <v>0</v>
      </c>
      <c r="D62" s="55">
        <v>48371.232000000004</v>
      </c>
      <c r="E62" s="84"/>
      <c r="F62" s="92"/>
      <c r="G62" s="84"/>
      <c r="H62" s="79"/>
      <c r="I62" s="69"/>
      <c r="J62" s="45"/>
      <c r="K62" s="45"/>
    </row>
    <row r="63" spans="1:12" ht="12.75" thickBot="1" x14ac:dyDescent="0.3">
      <c r="A63" s="105" t="s">
        <v>8</v>
      </c>
      <c r="B63" s="106"/>
      <c r="C63" s="23">
        <f>SUM(C38:C62)</f>
        <v>7735981.3040000005</v>
      </c>
      <c r="D63" s="23">
        <f>SUM(D38:D62)</f>
        <v>3802637.5079999994</v>
      </c>
      <c r="E63" s="39"/>
      <c r="F63" s="40">
        <f>SUM(F38:F62)</f>
        <v>0</v>
      </c>
      <c r="G63" s="24"/>
      <c r="H63" s="40">
        <f>SUM(H38:H62)</f>
        <v>18242406.05412</v>
      </c>
      <c r="I63" s="41">
        <f>SUM(I38:I62)</f>
        <v>-18242406.05412</v>
      </c>
      <c r="J63" s="45"/>
      <c r="K63" s="45"/>
    </row>
    <row r="64" spans="1:12" x14ac:dyDescent="0.25">
      <c r="A64" s="18" t="s">
        <v>26</v>
      </c>
      <c r="B64" s="2"/>
      <c r="C64" s="15"/>
      <c r="D64" s="15"/>
      <c r="E64" s="3"/>
      <c r="F64" s="3"/>
      <c r="H64" s="16"/>
      <c r="J64" s="45"/>
      <c r="K64" s="45"/>
    </row>
    <row r="65" spans="1:65" ht="12.75" thickBot="1" x14ac:dyDescent="0.3">
      <c r="J65" s="45"/>
      <c r="K65" s="45"/>
    </row>
    <row r="66" spans="1:65" ht="12.75" thickBot="1" x14ac:dyDescent="0.3">
      <c r="A66" s="102" t="s">
        <v>12</v>
      </c>
      <c r="B66" s="103"/>
      <c r="C66" s="103"/>
      <c r="D66" s="103"/>
      <c r="E66" s="103"/>
      <c r="F66" s="103"/>
      <c r="G66" s="103"/>
      <c r="H66" s="103"/>
      <c r="I66" s="104"/>
      <c r="J66" s="45"/>
      <c r="K66" s="45"/>
    </row>
    <row r="67" spans="1:65" ht="36.75" thickBot="1" x14ac:dyDescent="0.3">
      <c r="A67" s="11" t="s">
        <v>1</v>
      </c>
      <c r="B67" s="12" t="s">
        <v>2</v>
      </c>
      <c r="C67" s="5" t="s">
        <v>15</v>
      </c>
      <c r="D67" s="4" t="s">
        <v>17</v>
      </c>
      <c r="E67" s="12" t="s">
        <v>36</v>
      </c>
      <c r="F67" s="12" t="s">
        <v>37</v>
      </c>
      <c r="G67" s="28" t="s">
        <v>16</v>
      </c>
      <c r="H67" s="20" t="s">
        <v>38</v>
      </c>
      <c r="I67" s="21" t="s">
        <v>39</v>
      </c>
      <c r="J67" s="42"/>
      <c r="K67" s="45"/>
    </row>
    <row r="68" spans="1:65" s="35" customFormat="1" ht="12.75" thickBot="1" x14ac:dyDescent="0.25">
      <c r="A68" s="22" t="s">
        <v>27</v>
      </c>
      <c r="B68" s="22" t="s">
        <v>28</v>
      </c>
      <c r="C68" s="22" t="s">
        <v>29</v>
      </c>
      <c r="D68" s="22" t="s">
        <v>30</v>
      </c>
      <c r="E68" s="22" t="s">
        <v>31</v>
      </c>
      <c r="F68" s="22" t="s">
        <v>32</v>
      </c>
      <c r="G68" s="22" t="s">
        <v>33</v>
      </c>
      <c r="H68" s="22" t="s">
        <v>34</v>
      </c>
      <c r="I68" s="22" t="s">
        <v>35</v>
      </c>
      <c r="J68" s="43"/>
      <c r="K68" s="43"/>
      <c r="L68" s="34"/>
      <c r="M68" s="34"/>
      <c r="N68" s="34"/>
      <c r="O68" s="34"/>
      <c r="P68" s="34"/>
      <c r="Q68" s="34"/>
      <c r="R68" s="34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  <c r="AF68" s="34"/>
      <c r="AG68" s="34"/>
      <c r="AH68" s="34"/>
      <c r="AI68" s="34"/>
      <c r="AJ68" s="34"/>
      <c r="AK68" s="34"/>
      <c r="AL68" s="34"/>
      <c r="AM68" s="34"/>
      <c r="AN68" s="34"/>
      <c r="AO68" s="34"/>
      <c r="AP68" s="34"/>
      <c r="AQ68" s="34"/>
      <c r="AR68" s="34"/>
      <c r="AS68" s="34"/>
      <c r="AT68" s="34"/>
      <c r="AU68" s="34"/>
      <c r="AV68" s="34"/>
      <c r="AW68" s="34"/>
      <c r="AX68" s="34"/>
      <c r="AY68" s="34"/>
      <c r="AZ68" s="34"/>
      <c r="BA68" s="34"/>
      <c r="BB68" s="34"/>
      <c r="BC68" s="34"/>
      <c r="BD68" s="34"/>
      <c r="BE68" s="34"/>
      <c r="BF68" s="34"/>
      <c r="BG68" s="34"/>
      <c r="BH68" s="34"/>
      <c r="BI68" s="34"/>
      <c r="BJ68" s="34"/>
      <c r="BK68" s="34"/>
      <c r="BL68" s="34"/>
      <c r="BM68" s="34"/>
    </row>
    <row r="69" spans="1:65" ht="36" x14ac:dyDescent="0.25">
      <c r="A69" s="60" t="s">
        <v>19</v>
      </c>
      <c r="B69" s="27" t="s">
        <v>43</v>
      </c>
      <c r="C69" s="47">
        <f>446216.736-45113.632</f>
        <v>401103.10399999999</v>
      </c>
      <c r="D69" s="48">
        <f>384866.079+85468.656+45113.632</f>
        <v>515448.36700000003</v>
      </c>
      <c r="E69" s="88"/>
      <c r="F69" s="75">
        <f>E69*SUM(C69:C70)</f>
        <v>0</v>
      </c>
      <c r="G69" s="90">
        <v>22.63</v>
      </c>
      <c r="H69" s="81">
        <f>G69*SUM(C69:C70)</f>
        <v>15758171.12232</v>
      </c>
      <c r="I69" s="63">
        <f>F69-H69</f>
        <v>-15758171.12232</v>
      </c>
      <c r="J69" s="45"/>
      <c r="K69" s="45"/>
      <c r="L69" s="36"/>
    </row>
    <row r="70" spans="1:65" ht="24.75" thickBot="1" x14ac:dyDescent="0.3">
      <c r="A70" s="62"/>
      <c r="B70" s="26" t="s">
        <v>44</v>
      </c>
      <c r="C70" s="51">
        <v>295236.76</v>
      </c>
      <c r="D70" s="52">
        <v>223286.33600000001</v>
      </c>
      <c r="E70" s="89"/>
      <c r="F70" s="77"/>
      <c r="G70" s="91"/>
      <c r="H70" s="82"/>
      <c r="I70" s="64"/>
      <c r="J70" s="45"/>
      <c r="K70" s="45"/>
    </row>
    <row r="71" spans="1:65" ht="36" x14ac:dyDescent="0.25">
      <c r="A71" s="61" t="s">
        <v>20</v>
      </c>
      <c r="B71" s="27" t="s">
        <v>43</v>
      </c>
      <c r="C71" s="47">
        <f>446216.736-45113.632</f>
        <v>401103.10399999999</v>
      </c>
      <c r="D71" s="48">
        <f>384866.079+85468.656+45113.632</f>
        <v>515448.36700000003</v>
      </c>
      <c r="E71" s="86"/>
      <c r="F71" s="75">
        <f>E71*SUM(C71:C72)</f>
        <v>0</v>
      </c>
      <c r="G71" s="90"/>
      <c r="H71" s="81">
        <f>G71*SUM(C71:C72)</f>
        <v>0</v>
      </c>
      <c r="I71" s="63">
        <f>F71-H71</f>
        <v>0</v>
      </c>
      <c r="J71" s="45"/>
      <c r="K71" s="45"/>
    </row>
    <row r="72" spans="1:65" ht="24.75" thickBot="1" x14ac:dyDescent="0.3">
      <c r="A72" s="61"/>
      <c r="B72" s="26" t="s">
        <v>44</v>
      </c>
      <c r="C72" s="51">
        <v>295236.76</v>
      </c>
      <c r="D72" s="56">
        <f>112282.35+223286.336</f>
        <v>335568.68599999999</v>
      </c>
      <c r="E72" s="87"/>
      <c r="F72" s="77"/>
      <c r="G72" s="91"/>
      <c r="H72" s="82"/>
      <c r="I72" s="64"/>
      <c r="J72" s="46"/>
      <c r="K72" s="45"/>
    </row>
    <row r="73" spans="1:65" ht="36" x14ac:dyDescent="0.25">
      <c r="A73" s="60" t="s">
        <v>21</v>
      </c>
      <c r="B73" s="27" t="s">
        <v>43</v>
      </c>
      <c r="C73" s="47">
        <f>446216.736-45113.632</f>
        <v>401103.10399999999</v>
      </c>
      <c r="D73" s="48">
        <f>384866.079+85468.656+45113.632</f>
        <v>515448.36700000003</v>
      </c>
      <c r="E73" s="88"/>
      <c r="F73" s="75">
        <f>E73*SUM(C73:C74)</f>
        <v>0</v>
      </c>
      <c r="G73" s="88"/>
      <c r="H73" s="81">
        <f>G73*SUM(C73:C74)</f>
        <v>0</v>
      </c>
      <c r="I73" s="63">
        <f>F73-H73</f>
        <v>0</v>
      </c>
      <c r="J73" s="45"/>
      <c r="K73" s="45"/>
    </row>
    <row r="74" spans="1:65" ht="24.75" thickBot="1" x14ac:dyDescent="0.3">
      <c r="A74" s="62"/>
      <c r="B74" s="26" t="s">
        <v>44</v>
      </c>
      <c r="C74" s="51">
        <v>295236.76</v>
      </c>
      <c r="D74" s="52">
        <f>224564.7+223286.336</f>
        <v>447851.03600000002</v>
      </c>
      <c r="E74" s="89"/>
      <c r="F74" s="77"/>
      <c r="G74" s="89"/>
      <c r="H74" s="82"/>
      <c r="I74" s="64"/>
      <c r="J74" s="45"/>
      <c r="K74" s="45"/>
      <c r="L74" s="36"/>
    </row>
    <row r="75" spans="1:65" ht="36" x14ac:dyDescent="0.25">
      <c r="A75" s="61" t="s">
        <v>22</v>
      </c>
      <c r="B75" s="27" t="s">
        <v>43</v>
      </c>
      <c r="C75" s="53">
        <f>454810.944-45982.528</f>
        <v>408828.41600000003</v>
      </c>
      <c r="D75" s="54">
        <f>482950.734+45982.528</f>
        <v>528933.26199999999</v>
      </c>
      <c r="E75" s="86"/>
      <c r="F75" s="75">
        <f>E75*SUM(C75:C76)</f>
        <v>0</v>
      </c>
      <c r="G75" s="86"/>
      <c r="H75" s="81">
        <f>G75*SUM(C75:C76)</f>
        <v>0</v>
      </c>
      <c r="I75" s="63">
        <f>F75-H75</f>
        <v>0</v>
      </c>
      <c r="J75" s="45"/>
      <c r="K75" s="45"/>
      <c r="L75" s="38"/>
    </row>
    <row r="76" spans="1:65" ht="24.75" thickBot="1" x14ac:dyDescent="0.3">
      <c r="A76" s="61"/>
      <c r="B76" s="26" t="s">
        <v>44</v>
      </c>
      <c r="C76" s="55">
        <v>300914.38</v>
      </c>
      <c r="D76" s="56">
        <f>228883.256+227580.304</f>
        <v>456463.56</v>
      </c>
      <c r="E76" s="87"/>
      <c r="F76" s="77"/>
      <c r="G76" s="87"/>
      <c r="H76" s="82"/>
      <c r="I76" s="64"/>
      <c r="J76" s="45"/>
      <c r="K76" s="45"/>
    </row>
    <row r="77" spans="1:65" ht="36" x14ac:dyDescent="0.25">
      <c r="A77" s="60" t="s">
        <v>23</v>
      </c>
      <c r="B77" s="27" t="s">
        <v>43</v>
      </c>
      <c r="C77" s="47">
        <f>446216.736-45113.632</f>
        <v>401103.10399999999</v>
      </c>
      <c r="D77" s="48">
        <f>384866.079+85468.656+45113.632</f>
        <v>515448.36700000003</v>
      </c>
      <c r="E77" s="88"/>
      <c r="F77" s="75">
        <f>E77*SUM(C77:C78)</f>
        <v>0</v>
      </c>
      <c r="G77" s="88"/>
      <c r="H77" s="81">
        <f>G77*SUM(C77:C78)</f>
        <v>0</v>
      </c>
      <c r="I77" s="63">
        <f>F77-H77</f>
        <v>0</v>
      </c>
      <c r="J77" s="45"/>
      <c r="K77" s="45"/>
    </row>
    <row r="78" spans="1:65" ht="24.75" thickBot="1" x14ac:dyDescent="0.3">
      <c r="A78" s="62"/>
      <c r="B78" s="26" t="s">
        <v>44</v>
      </c>
      <c r="C78" s="51">
        <v>295236.76</v>
      </c>
      <c r="D78" s="52">
        <f>224564.7+223286.336</f>
        <v>447851.03600000002</v>
      </c>
      <c r="E78" s="89"/>
      <c r="F78" s="77"/>
      <c r="G78" s="89"/>
      <c r="H78" s="82"/>
      <c r="I78" s="64"/>
      <c r="J78" s="45"/>
      <c r="K78" s="45"/>
    </row>
    <row r="79" spans="1:65" ht="12.75" thickBot="1" x14ac:dyDescent="0.3">
      <c r="A79" s="93" t="s">
        <v>13</v>
      </c>
      <c r="B79" s="94"/>
      <c r="C79" s="13">
        <f>SUM(C69:C78)</f>
        <v>3495102.2520000003</v>
      </c>
      <c r="D79" s="13">
        <f>SUM(D69:D78)</f>
        <v>4501747.3840000005</v>
      </c>
      <c r="E79" s="39"/>
      <c r="F79" s="40">
        <f>SUM(F69:F78)</f>
        <v>0</v>
      </c>
      <c r="G79" s="24"/>
      <c r="H79" s="40">
        <f>SUM(H69:H78)</f>
        <v>15758171.12232</v>
      </c>
      <c r="I79" s="41">
        <f>SUM(I69:I78)</f>
        <v>-15758171.12232</v>
      </c>
      <c r="J79" s="45"/>
      <c r="K79" s="45"/>
    </row>
    <row r="80" spans="1:65" x14ac:dyDescent="0.25">
      <c r="A80" s="18" t="s">
        <v>26</v>
      </c>
      <c r="D80" s="36"/>
      <c r="J80" s="45"/>
      <c r="K80" s="45"/>
    </row>
    <row r="81" spans="4:5" x14ac:dyDescent="0.25">
      <c r="D81" s="36"/>
    </row>
    <row r="84" spans="4:5" x14ac:dyDescent="0.25">
      <c r="E84" s="36"/>
    </row>
    <row r="85" spans="4:5" x14ac:dyDescent="0.25">
      <c r="E85" s="36"/>
    </row>
  </sheetData>
  <mergeCells count="96">
    <mergeCell ref="I7:I11"/>
    <mergeCell ref="H38:H42"/>
    <mergeCell ref="G43:G47"/>
    <mergeCell ref="H43:H47"/>
    <mergeCell ref="I12:I16"/>
    <mergeCell ref="I17:I21"/>
    <mergeCell ref="I22:I26"/>
    <mergeCell ref="I27:I31"/>
    <mergeCell ref="H27:H31"/>
    <mergeCell ref="H22:H26"/>
    <mergeCell ref="G17:G21"/>
    <mergeCell ref="G22:G26"/>
    <mergeCell ref="I38:I42"/>
    <mergeCell ref="G12:G16"/>
    <mergeCell ref="H17:H21"/>
    <mergeCell ref="H12:H16"/>
    <mergeCell ref="A4:I4"/>
    <mergeCell ref="A66:I66"/>
    <mergeCell ref="H71:H72"/>
    <mergeCell ref="I71:I72"/>
    <mergeCell ref="H73:H74"/>
    <mergeCell ref="I73:I74"/>
    <mergeCell ref="A69:A70"/>
    <mergeCell ref="A63:B63"/>
    <mergeCell ref="A43:A47"/>
    <mergeCell ref="E38:E42"/>
    <mergeCell ref="F38:F42"/>
    <mergeCell ref="A38:A42"/>
    <mergeCell ref="E58:E62"/>
    <mergeCell ref="E48:E52"/>
    <mergeCell ref="E53:E57"/>
    <mergeCell ref="A48:A52"/>
    <mergeCell ref="A27:A31"/>
    <mergeCell ref="A32:B32"/>
    <mergeCell ref="E27:E31"/>
    <mergeCell ref="A35:I35"/>
    <mergeCell ref="F43:F47"/>
    <mergeCell ref="I43:I47"/>
    <mergeCell ref="E43:E47"/>
    <mergeCell ref="F27:F31"/>
    <mergeCell ref="G27:G31"/>
    <mergeCell ref="H77:H78"/>
    <mergeCell ref="I77:I78"/>
    <mergeCell ref="G77:G78"/>
    <mergeCell ref="F71:F72"/>
    <mergeCell ref="F75:F76"/>
    <mergeCell ref="F77:F78"/>
    <mergeCell ref="G73:G74"/>
    <mergeCell ref="H75:H76"/>
    <mergeCell ref="I75:I76"/>
    <mergeCell ref="G71:G72"/>
    <mergeCell ref="A79:B79"/>
    <mergeCell ref="A77:A78"/>
    <mergeCell ref="E77:E78"/>
    <mergeCell ref="A75:A76"/>
    <mergeCell ref="E75:E76"/>
    <mergeCell ref="A73:A74"/>
    <mergeCell ref="G75:G76"/>
    <mergeCell ref="F73:F74"/>
    <mergeCell ref="A53:A57"/>
    <mergeCell ref="F69:F70"/>
    <mergeCell ref="E69:E70"/>
    <mergeCell ref="G69:G70"/>
    <mergeCell ref="E71:E72"/>
    <mergeCell ref="F58:F62"/>
    <mergeCell ref="E73:E74"/>
    <mergeCell ref="A71:A72"/>
    <mergeCell ref="A58:A62"/>
    <mergeCell ref="G53:G57"/>
    <mergeCell ref="E7:E11"/>
    <mergeCell ref="F7:F11"/>
    <mergeCell ref="F12:F16"/>
    <mergeCell ref="G7:G11"/>
    <mergeCell ref="H7:H11"/>
    <mergeCell ref="E22:E26"/>
    <mergeCell ref="F22:F26"/>
    <mergeCell ref="E12:E16"/>
    <mergeCell ref="E17:E21"/>
    <mergeCell ref="A17:A21"/>
    <mergeCell ref="F17:F21"/>
    <mergeCell ref="A7:A11"/>
    <mergeCell ref="A22:A26"/>
    <mergeCell ref="I69:I70"/>
    <mergeCell ref="G38:G42"/>
    <mergeCell ref="I48:I52"/>
    <mergeCell ref="F48:F52"/>
    <mergeCell ref="F53:F57"/>
    <mergeCell ref="I58:I62"/>
    <mergeCell ref="G48:G52"/>
    <mergeCell ref="H48:H52"/>
    <mergeCell ref="H69:H70"/>
    <mergeCell ref="I53:I57"/>
    <mergeCell ref="H53:H57"/>
    <mergeCell ref="G58:G62"/>
    <mergeCell ref="H58:H62"/>
    <mergeCell ref="A12:A16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1" orientation="portrait" r:id="rId1"/>
  <rowBreaks count="1" manualBreakCount="1">
    <brk id="64" max="16383" man="1"/>
  </rowBreaks>
  <ignoredErrors>
    <ignoredError sqref="F8:H31 F39:H62 F70:H78 F7 H7 F38 F69 H69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nr 2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Zaremba, Mateusz</dc:creator>
  <cp:lastModifiedBy>Zaremba, Mateusz</cp:lastModifiedBy>
  <cp:lastPrinted>2025-09-10T13:14:57Z</cp:lastPrinted>
  <dcterms:created xsi:type="dcterms:W3CDTF">2024-06-10T10:46:43Z</dcterms:created>
  <dcterms:modified xsi:type="dcterms:W3CDTF">2025-12-02T07:38:18Z</dcterms:modified>
</cp:coreProperties>
</file>